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ax Doctor\Desktop\"/>
    </mc:Choice>
  </mc:AlternateContent>
  <xr:revisionPtr revIDLastSave="0" documentId="13_ncr:1_{977B5E6E-BA4E-4AB8-AA11-B24957060844}" xr6:coauthVersionLast="47" xr6:coauthVersionMax="47" xr10:uidLastSave="{00000000-0000-0000-0000-000000000000}"/>
  <bookViews>
    <workbookView xWindow="-108" yWindow="-108" windowWidth="23256" windowHeight="12720" xr2:uid="{F704E60E-3AAA-4BC9-91AF-F31938039414}"/>
  </bookViews>
  <sheets>
    <sheet name="Exam" sheetId="1" r:id="rId1"/>
  </sheets>
  <externalReferences>
    <externalReference r:id="rId2"/>
  </externalReferences>
  <definedNames>
    <definedName name="newbasicPB4">[1]Sheet1!$T$4:$T$37</definedName>
    <definedName name="oldbasicPB4">[1]Sheet1!$S$4:$S$37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9" i="1" l="1"/>
  <c r="D24" i="1"/>
  <c r="G23" i="1"/>
  <c r="G25" i="1" s="1"/>
  <c r="D19" i="1"/>
  <c r="K18" i="1"/>
  <c r="H17" i="1"/>
  <c r="D16" i="1"/>
  <c r="D13" i="1"/>
  <c r="D20" i="1" s="1"/>
  <c r="D25" i="1" s="1"/>
  <c r="H2" i="1" s="1"/>
  <c r="G7" i="1" s="1"/>
  <c r="H7" i="1" s="1"/>
  <c r="C11" i="1"/>
  <c r="C10" i="1"/>
  <c r="H9" i="1" l="1"/>
  <c r="H10" i="1" s="1"/>
  <c r="H11" i="1" l="1"/>
  <c r="H13" i="1" s="1"/>
  <c r="E28" i="1" l="1"/>
  <c r="E30" i="1" s="1"/>
  <c r="E31" i="1" s="1"/>
  <c r="H18" i="1"/>
  <c r="E36" i="1" l="1"/>
  <c r="F36" i="1" s="1"/>
  <c r="E33" i="1"/>
  <c r="F33" i="1" s="1"/>
  <c r="G33" i="1" s="1"/>
  <c r="H33" i="1" s="1"/>
  <c r="E34" i="1"/>
  <c r="F34" i="1" s="1"/>
  <c r="G34" i="1" s="1"/>
  <c r="H34" i="1" s="1"/>
  <c r="E35" i="1"/>
  <c r="F35" i="1" s="1"/>
  <c r="G35" i="1" s="1"/>
  <c r="H35" i="1" s="1"/>
  <c r="H38" i="1" l="1"/>
</calcChain>
</file>

<file path=xl/sharedStrings.xml><?xml version="1.0" encoding="utf-8"?>
<sst xmlns="http://schemas.openxmlformats.org/spreadsheetml/2006/main" count="54" uniqueCount="53">
  <si>
    <t xml:space="preserve">Practical Examination on 03-12-2021 (Time Allowed 3 Hours) </t>
  </si>
  <si>
    <t xml:space="preserve">Salary </t>
  </si>
  <si>
    <t xml:space="preserve">Total Income </t>
  </si>
  <si>
    <t>Basic Salary          300000*12</t>
  </si>
  <si>
    <t>Tax on Total Income</t>
  </si>
  <si>
    <t xml:space="preserve">Advance salary </t>
  </si>
  <si>
    <t>upto 250000</t>
  </si>
  <si>
    <t>DA                         60000*12</t>
  </si>
  <si>
    <t>250,000 - 500,000</t>
  </si>
  <si>
    <t xml:space="preserve">CEA </t>
  </si>
  <si>
    <t>500,000 - 1000,000</t>
  </si>
  <si>
    <t>Lunch Allowance</t>
  </si>
  <si>
    <t>Above 1000,000</t>
  </si>
  <si>
    <t xml:space="preserve">Leave Salary (Taxable) </t>
  </si>
  <si>
    <t>Travel Allowance</t>
  </si>
  <si>
    <t xml:space="preserve">Surcharge @ 10% </t>
  </si>
  <si>
    <t>HRA                      30000*12</t>
  </si>
  <si>
    <t xml:space="preserve">HEC @ 4% </t>
  </si>
  <si>
    <t xml:space="preserve">Less Exempt Allowances u/s 10(14) (i) </t>
  </si>
  <si>
    <t>Less Std Ded u/s 16</t>
  </si>
  <si>
    <t xml:space="preserve">Tax Liability </t>
  </si>
  <si>
    <t xml:space="preserve">House Property (Self-Occupied) </t>
  </si>
  <si>
    <t>Less Tax Paid</t>
  </si>
  <si>
    <t>Annual Value</t>
  </si>
  <si>
    <t>Advance Tax on 01-03-2021</t>
  </si>
  <si>
    <t xml:space="preserve">Less Intt on Borrowed Capital </t>
  </si>
  <si>
    <t xml:space="preserve">TDS by Employer </t>
  </si>
  <si>
    <t>Other Sources</t>
  </si>
  <si>
    <t xml:space="preserve">TDS by Bank </t>
  </si>
  <si>
    <t xml:space="preserve">FDR Interest </t>
  </si>
  <si>
    <t xml:space="preserve">Refund </t>
  </si>
  <si>
    <t>S B Interest</t>
  </si>
  <si>
    <t xml:space="preserve">Schedule of Assets and Liabilities (Income exceeding Rs. 50 Lakhs) </t>
  </si>
  <si>
    <t xml:space="preserve">Gross Total Income </t>
  </si>
  <si>
    <t>House Property (Flat)</t>
  </si>
  <si>
    <t xml:space="preserve">Less Deductions </t>
  </si>
  <si>
    <t xml:space="preserve">Jewellery </t>
  </si>
  <si>
    <r>
      <t xml:space="preserve">u/s  80C and 80CCC (150000 + </t>
    </r>
    <r>
      <rPr>
        <sz val="12"/>
        <color rgb="FFFF0000"/>
        <rFont val="Arial"/>
        <family val="2"/>
      </rPr>
      <t>3050</t>
    </r>
    <r>
      <rPr>
        <sz val="12"/>
        <color theme="1"/>
        <rFont val="Arial"/>
        <family val="2"/>
      </rPr>
      <t>)</t>
    </r>
  </si>
  <si>
    <t xml:space="preserve">Cash </t>
  </si>
  <si>
    <t>u/s 80D (25000 + 50000)</t>
  </si>
  <si>
    <t>u/s 80TTA</t>
  </si>
  <si>
    <t xml:space="preserve">Less Liability </t>
  </si>
  <si>
    <t>Section 234C: In case of Non-Sr Citizen: If  Amount Exceeds Rs. 10000</t>
  </si>
  <si>
    <t>Total Tax, Surcharge &amp; Cess</t>
  </si>
  <si>
    <t>Less TDS by the Employer, Bank</t>
  </si>
  <si>
    <t xml:space="preserve">Liability for Advance tax </t>
  </si>
  <si>
    <t>Deposit Date</t>
  </si>
  <si>
    <t xml:space="preserve">Tax Amount </t>
  </si>
  <si>
    <t>Last Date</t>
  </si>
  <si>
    <t xml:space="preserve">Amount </t>
  </si>
  <si>
    <t>Round Down by 100</t>
  </si>
  <si>
    <t xml:space="preserve">Shortfall </t>
  </si>
  <si>
    <t>Interest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</si>
</sst>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\-yy;@"/>
  </numFmts>
  <fonts count="16" x14ac:knownFonts="1"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color rgb="FFC00000"/>
      <name val="Arial"/>
      <family val="2"/>
    </font>
    <font>
      <b/>
      <sz val="14"/>
      <color rgb="FFFF0000"/>
      <name val="Arial"/>
      <family val="2"/>
    </font>
    <font>
      <b/>
      <sz val="12"/>
      <color rgb="FF0000FF"/>
      <name val="Arial"/>
      <family val="2"/>
    </font>
    <font>
      <sz val="12"/>
      <color rgb="FFC00000"/>
      <name val="Arial"/>
      <family val="2"/>
    </font>
    <font>
      <sz val="12"/>
      <color theme="1"/>
      <name val="Arial"/>
      <family val="2"/>
    </font>
    <font>
      <sz val="12"/>
      <color rgb="FFFF0000"/>
      <name val="Arial"/>
      <family val="2"/>
    </font>
    <font>
      <b/>
      <sz val="10"/>
      <color theme="9" tint="-0.249977111117893"/>
      <name val="Arial"/>
      <family val="2"/>
    </font>
    <font>
      <sz val="10"/>
      <color rgb="FF0000FF"/>
      <name val="Arial"/>
      <family val="2"/>
    </font>
    <font>
      <sz val="10"/>
      <color indexed="12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0" fontId="2" fillId="0" borderId="0" xfId="0" applyFont="1"/>
    <xf numFmtId="0" fontId="3" fillId="0" borderId="0" xfId="0" applyFont="1"/>
    <xf numFmtId="0" fontId="4" fillId="2" borderId="0" xfId="0" applyFont="1" applyFill="1"/>
    <xf numFmtId="0" fontId="3" fillId="3" borderId="0" xfId="0" applyFont="1" applyFill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1" xfId="0" applyFont="1" applyBorder="1"/>
    <xf numFmtId="0" fontId="3" fillId="0" borderId="0" xfId="0" applyFont="1" applyAlignment="1">
      <alignment horizontal="left" indent="1"/>
    </xf>
    <xf numFmtId="0" fontId="3" fillId="4" borderId="2" xfId="0" applyFont="1" applyFill="1" applyBorder="1"/>
    <xf numFmtId="0" fontId="2" fillId="4" borderId="2" xfId="0" applyFont="1" applyFill="1" applyBorder="1"/>
    <xf numFmtId="0" fontId="5" fillId="4" borderId="2" xfId="0" applyFont="1" applyFill="1" applyBorder="1"/>
    <xf numFmtId="0" fontId="6" fillId="0" borderId="0" xfId="0" applyFont="1" applyAlignment="1">
      <alignment horizontal="right"/>
    </xf>
    <xf numFmtId="0" fontId="6" fillId="0" borderId="3" xfId="0" applyFont="1" applyBorder="1"/>
    <xf numFmtId="0" fontId="7" fillId="0" borderId="0" xfId="0" applyFont="1"/>
    <xf numFmtId="0" fontId="8" fillId="0" borderId="0" xfId="0" applyFont="1" applyAlignment="1">
      <alignment horizontal="left" indent="1"/>
    </xf>
    <xf numFmtId="0" fontId="9" fillId="0" borderId="0" xfId="0" applyFont="1"/>
    <xf numFmtId="0" fontId="3" fillId="0" borderId="2" xfId="0" applyFont="1" applyBorder="1"/>
    <xf numFmtId="0" fontId="2" fillId="0" borderId="2" xfId="0" applyFont="1" applyBorder="1"/>
    <xf numFmtId="0" fontId="10" fillId="0" borderId="0" xfId="1" applyFont="1"/>
    <xf numFmtId="0" fontId="1" fillId="0" borderId="0" xfId="1"/>
    <xf numFmtId="0" fontId="11" fillId="0" borderId="0" xfId="1" applyFont="1"/>
    <xf numFmtId="2" fontId="12" fillId="0" borderId="0" xfId="1" applyNumberFormat="1" applyFont="1"/>
    <xf numFmtId="1" fontId="13" fillId="0" borderId="0" xfId="0" applyNumberFormat="1" applyFont="1"/>
    <xf numFmtId="0" fontId="13" fillId="0" borderId="0" xfId="0" applyFont="1"/>
    <xf numFmtId="1" fontId="1" fillId="0" borderId="0" xfId="1" applyNumberFormat="1"/>
    <xf numFmtId="1" fontId="13" fillId="0" borderId="2" xfId="0" applyNumberFormat="1" applyFont="1" applyBorder="1"/>
    <xf numFmtId="1" fontId="11" fillId="0" borderId="0" xfId="1" applyNumberFormat="1" applyFont="1"/>
    <xf numFmtId="0" fontId="1" fillId="0" borderId="0" xfId="1" applyAlignment="1">
      <alignment horizontal="center" vertical="center"/>
    </xf>
    <xf numFmtId="1" fontId="1" fillId="0" borderId="0" xfId="1" applyNumberFormat="1" applyAlignment="1">
      <alignment horizontal="center" vertical="center" wrapText="1"/>
    </xf>
    <xf numFmtId="1" fontId="1" fillId="0" borderId="0" xfId="1" applyNumberFormat="1" applyAlignment="1">
      <alignment horizontal="center" vertical="center"/>
    </xf>
    <xf numFmtId="164" fontId="1" fillId="0" borderId="0" xfId="1" applyNumberFormat="1" applyAlignment="1">
      <alignment horizontal="center"/>
    </xf>
    <xf numFmtId="1" fontId="1" fillId="2" borderId="0" xfId="1" applyNumberFormat="1" applyFill="1"/>
    <xf numFmtId="1" fontId="1" fillId="0" borderId="0" xfId="1" applyNumberFormat="1" applyAlignment="1">
      <alignment horizontal="center"/>
    </xf>
    <xf numFmtId="2" fontId="1" fillId="0" borderId="0" xfId="1" applyNumberFormat="1"/>
    <xf numFmtId="2" fontId="1" fillId="0" borderId="0" xfId="1" applyNumberFormat="1" applyAlignment="1">
      <alignment horizontal="center"/>
    </xf>
    <xf numFmtId="1" fontId="14" fillId="0" borderId="0" xfId="0" applyNumberFormat="1" applyFont="1" applyAlignment="1">
      <alignment horizontal="center"/>
    </xf>
    <xf numFmtId="1" fontId="15" fillId="0" borderId="2" xfId="1" applyNumberFormat="1" applyFont="1" applyBorder="1"/>
    <xf numFmtId="1" fontId="15" fillId="4" borderId="2" xfId="1" applyNumberFormat="1" applyFont="1" applyFill="1" applyBorder="1" applyAlignment="1">
      <alignment horizontal="center"/>
    </xf>
    <xf numFmtId="0" fontId="1" fillId="0" borderId="0" xfId="0" applyFont="1"/>
  </cellXfs>
  <cellStyles count="2">
    <cellStyle name="Normal" xfId="0" builtinId="0"/>
    <cellStyle name="Normal 2 2" xfId="1" xr:uid="{259B5CFD-03FA-427D-BF4C-A198CF3A23D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ilmb21.indiatimes.com/service/home/~/Final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1.86 "/>
      <sheetName val="Reader"/>
      <sheetName val="Sheet1"/>
    </sheetNames>
    <sheetDataSet>
      <sheetData sheetId="0"/>
      <sheetData sheetId="1"/>
      <sheetData sheetId="2">
        <row r="4">
          <cell r="S4">
            <v>13260</v>
          </cell>
          <cell r="T4">
            <v>37400</v>
          </cell>
        </row>
        <row r="5">
          <cell r="S5">
            <v>13680</v>
          </cell>
          <cell r="T5">
            <v>37400</v>
          </cell>
        </row>
        <row r="6">
          <cell r="S6">
            <v>14100</v>
          </cell>
          <cell r="T6">
            <v>38530</v>
          </cell>
        </row>
        <row r="7">
          <cell r="S7">
            <v>14520</v>
          </cell>
          <cell r="T7">
            <v>38530</v>
          </cell>
        </row>
        <row r="8">
          <cell r="S8">
            <v>14940</v>
          </cell>
          <cell r="T8">
            <v>39690</v>
          </cell>
        </row>
        <row r="9">
          <cell r="S9">
            <v>15360</v>
          </cell>
          <cell r="T9">
            <v>39690</v>
          </cell>
        </row>
        <row r="10">
          <cell r="S10">
            <v>15780</v>
          </cell>
          <cell r="T10">
            <v>40890</v>
          </cell>
        </row>
        <row r="11">
          <cell r="S11">
            <v>16200</v>
          </cell>
          <cell r="T11">
            <v>40890</v>
          </cell>
        </row>
        <row r="12">
          <cell r="S12">
            <v>16400</v>
          </cell>
          <cell r="T12">
            <v>43390</v>
          </cell>
        </row>
        <row r="13">
          <cell r="S13">
            <v>16620</v>
          </cell>
          <cell r="T13">
            <v>42120</v>
          </cell>
        </row>
        <row r="14">
          <cell r="S14">
            <v>16850</v>
          </cell>
          <cell r="T14">
            <v>43390</v>
          </cell>
        </row>
        <row r="15">
          <cell r="S15">
            <v>17040</v>
          </cell>
          <cell r="T15">
            <v>42120</v>
          </cell>
        </row>
        <row r="16">
          <cell r="S16">
            <v>17300</v>
          </cell>
          <cell r="T16">
            <v>44700</v>
          </cell>
        </row>
        <row r="17">
          <cell r="S17">
            <v>17460</v>
          </cell>
          <cell r="T17">
            <v>43390</v>
          </cell>
        </row>
        <row r="18">
          <cell r="S18">
            <v>17750</v>
          </cell>
          <cell r="T18">
            <v>44700</v>
          </cell>
        </row>
        <row r="19">
          <cell r="S19">
            <v>17880</v>
          </cell>
          <cell r="T19">
            <v>43390</v>
          </cell>
        </row>
        <row r="20">
          <cell r="S20">
            <v>18200</v>
          </cell>
          <cell r="T20">
            <v>46050</v>
          </cell>
        </row>
        <row r="21">
          <cell r="S21">
            <v>18300</v>
          </cell>
          <cell r="T21">
            <v>44700</v>
          </cell>
        </row>
        <row r="22">
          <cell r="S22">
            <v>18650</v>
          </cell>
          <cell r="T22">
            <v>46050</v>
          </cell>
        </row>
        <row r="23">
          <cell r="S23">
            <v>18720</v>
          </cell>
          <cell r="T23">
            <v>44700</v>
          </cell>
        </row>
        <row r="24">
          <cell r="S24">
            <v>19100</v>
          </cell>
          <cell r="T24">
            <v>47440</v>
          </cell>
        </row>
        <row r="25">
          <cell r="S25">
            <v>19140</v>
          </cell>
          <cell r="T25">
            <v>46050</v>
          </cell>
        </row>
        <row r="26">
          <cell r="S26">
            <v>19550</v>
          </cell>
          <cell r="T26">
            <v>47440</v>
          </cell>
        </row>
        <row r="27">
          <cell r="S27">
            <v>19560</v>
          </cell>
          <cell r="T27">
            <v>46050</v>
          </cell>
        </row>
        <row r="28">
          <cell r="S28">
            <v>19980</v>
          </cell>
          <cell r="T28">
            <v>47440</v>
          </cell>
        </row>
        <row r="29">
          <cell r="S29">
            <v>20000</v>
          </cell>
          <cell r="T29">
            <v>48870</v>
          </cell>
        </row>
        <row r="30">
          <cell r="S30">
            <v>20450</v>
          </cell>
          <cell r="T30">
            <v>48870</v>
          </cell>
        </row>
        <row r="31">
          <cell r="S31">
            <v>20900</v>
          </cell>
          <cell r="T31">
            <v>50340</v>
          </cell>
        </row>
        <row r="32">
          <cell r="S32">
            <v>21400</v>
          </cell>
          <cell r="T32">
            <v>50340</v>
          </cell>
        </row>
        <row r="33">
          <cell r="S33">
            <v>21900</v>
          </cell>
          <cell r="T33">
            <v>51860</v>
          </cell>
        </row>
        <row r="34">
          <cell r="S34">
            <v>22400</v>
          </cell>
          <cell r="T34">
            <v>51860</v>
          </cell>
        </row>
        <row r="35">
          <cell r="S35">
            <v>22900</v>
          </cell>
          <cell r="T35">
            <v>53420</v>
          </cell>
        </row>
        <row r="36">
          <cell r="S36">
            <v>23400</v>
          </cell>
          <cell r="T36">
            <v>53420</v>
          </cell>
        </row>
        <row r="37">
          <cell r="S37">
            <v>23900</v>
          </cell>
          <cell r="T37">
            <v>55030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EE341D-82EF-4FEF-9293-2E147CB19634}">
  <sheetPr>
    <pageSetUpPr fitToPage="1"/>
  </sheetPr>
  <dimension ref="B1:K39"/>
  <sheetViews>
    <sheetView tabSelected="1" topLeftCell="A10" zoomScaleNormal="100" workbookViewId="0">
      <selection activeCell="G18" sqref="G18"/>
    </sheetView>
  </sheetViews>
  <sheetFormatPr defaultRowHeight="22.95" customHeight="1" x14ac:dyDescent="0.25"/>
  <cols>
    <col min="1" max="1" width="8.88671875" style="2"/>
    <col min="2" max="2" width="45" style="2" customWidth="1"/>
    <col min="3" max="3" width="16.88671875" style="2" customWidth="1"/>
    <col min="4" max="4" width="15.44140625" style="2" customWidth="1"/>
    <col min="5" max="5" width="9.6640625" style="2" customWidth="1"/>
    <col min="6" max="6" width="30.21875" style="2" customWidth="1"/>
    <col min="7" max="7" width="22.33203125" style="2" customWidth="1"/>
    <col min="8" max="8" width="16.6640625" style="2" customWidth="1"/>
    <col min="9" max="9" width="13.109375" style="2" customWidth="1"/>
    <col min="10" max="16384" width="8.88671875" style="2"/>
  </cols>
  <sheetData>
    <row r="1" spans="2:8" ht="22.95" customHeight="1" x14ac:dyDescent="0.3">
      <c r="B1" s="1" t="s">
        <v>0</v>
      </c>
    </row>
    <row r="2" spans="2:8" ht="22.95" customHeight="1" x14ac:dyDescent="0.3">
      <c r="B2" s="3" t="s">
        <v>1</v>
      </c>
      <c r="E2" s="4"/>
      <c r="G2" s="5" t="s">
        <v>2</v>
      </c>
      <c r="H2" s="1">
        <f>+D25</f>
        <v>5384200</v>
      </c>
    </row>
    <row r="3" spans="2:8" ht="22.95" customHeight="1" x14ac:dyDescent="0.25">
      <c r="B3" s="2" t="s">
        <v>3</v>
      </c>
      <c r="C3" s="2">
        <v>3600000</v>
      </c>
      <c r="E3" s="4"/>
      <c r="F3" s="6" t="s">
        <v>4</v>
      </c>
    </row>
    <row r="4" spans="2:8" ht="22.95" customHeight="1" x14ac:dyDescent="0.25">
      <c r="B4" s="2" t="s">
        <v>5</v>
      </c>
      <c r="C4" s="2">
        <v>300000</v>
      </c>
      <c r="E4" s="4"/>
      <c r="F4" s="6" t="s">
        <v>6</v>
      </c>
      <c r="G4" s="2">
        <v>0</v>
      </c>
    </row>
    <row r="5" spans="2:8" ht="22.95" customHeight="1" x14ac:dyDescent="0.25">
      <c r="B5" s="2" t="s">
        <v>7</v>
      </c>
      <c r="C5" s="2">
        <v>720000</v>
      </c>
      <c r="E5" s="4"/>
      <c r="F5" s="6" t="s">
        <v>8</v>
      </c>
      <c r="G5" s="2">
        <v>12500</v>
      </c>
    </row>
    <row r="6" spans="2:8" ht="22.95" customHeight="1" x14ac:dyDescent="0.25">
      <c r="B6" s="2" t="s">
        <v>9</v>
      </c>
      <c r="C6" s="2">
        <v>2400</v>
      </c>
      <c r="E6" s="4"/>
      <c r="F6" s="6" t="s">
        <v>10</v>
      </c>
      <c r="G6" s="2">
        <v>100000</v>
      </c>
    </row>
    <row r="7" spans="2:8" ht="22.95" customHeight="1" x14ac:dyDescent="0.25">
      <c r="B7" s="2" t="s">
        <v>11</v>
      </c>
      <c r="C7" s="2">
        <v>10000</v>
      </c>
      <c r="E7" s="4"/>
      <c r="F7" s="6" t="s">
        <v>12</v>
      </c>
      <c r="G7" s="7">
        <f>(H2-1000000)*30%</f>
        <v>1315260</v>
      </c>
      <c r="H7" s="2">
        <f>SUM(G4:G7)</f>
        <v>1427760</v>
      </c>
    </row>
    <row r="8" spans="2:8" ht="22.95" customHeight="1" x14ac:dyDescent="0.25">
      <c r="B8" s="2" t="s">
        <v>13</v>
      </c>
      <c r="C8" s="2">
        <v>50000</v>
      </c>
      <c r="E8" s="4"/>
    </row>
    <row r="9" spans="2:8" ht="22.95" customHeight="1" x14ac:dyDescent="0.25">
      <c r="B9" s="2" t="s">
        <v>14</v>
      </c>
      <c r="C9" s="2">
        <v>19200</v>
      </c>
      <c r="E9" s="4"/>
      <c r="G9" s="2" t="s">
        <v>15</v>
      </c>
      <c r="H9" s="7">
        <f>H7*10%</f>
        <v>142776</v>
      </c>
    </row>
    <row r="10" spans="2:8" ht="22.95" customHeight="1" x14ac:dyDescent="0.25">
      <c r="B10" s="2" t="s">
        <v>16</v>
      </c>
      <c r="C10" s="7">
        <f>360000</f>
        <v>360000</v>
      </c>
      <c r="E10" s="4"/>
      <c r="H10" s="2">
        <f>H7+H9</f>
        <v>1570536</v>
      </c>
    </row>
    <row r="11" spans="2:8" s="2" customFormat="1" ht="22.95" customHeight="1" x14ac:dyDescent="0.25">
      <c r="C11" s="2">
        <f>SUM(C3:C10)</f>
        <v>5061600</v>
      </c>
      <c r="E11" s="4"/>
      <c r="G11" s="2" t="s">
        <v>17</v>
      </c>
      <c r="H11" s="7">
        <f>ROUND(H10*4%,0)</f>
        <v>62821</v>
      </c>
    </row>
    <row r="12" spans="2:8" s="2" customFormat="1" ht="22.95" customHeight="1" x14ac:dyDescent="0.25">
      <c r="B12" s="2" t="s">
        <v>18</v>
      </c>
      <c r="C12" s="2">
        <v>-2400</v>
      </c>
      <c r="E12" s="4"/>
    </row>
    <row r="13" spans="2:8" s="2" customFormat="1" ht="22.95" customHeight="1" x14ac:dyDescent="0.3">
      <c r="B13" s="2" t="s">
        <v>19</v>
      </c>
      <c r="C13" s="7">
        <v>-50000</v>
      </c>
      <c r="D13" s="2">
        <f>C11+C13+C12</f>
        <v>5009200</v>
      </c>
      <c r="E13" s="4"/>
      <c r="G13" s="5" t="s">
        <v>20</v>
      </c>
      <c r="H13" s="1">
        <f>H10+H11</f>
        <v>1633357</v>
      </c>
    </row>
    <row r="14" spans="2:8" s="2" customFormat="1" ht="22.95" customHeight="1" x14ac:dyDescent="0.3">
      <c r="B14" s="3" t="s">
        <v>21</v>
      </c>
      <c r="E14" s="4"/>
      <c r="F14" s="2" t="s">
        <v>22</v>
      </c>
    </row>
    <row r="15" spans="2:8" s="2" customFormat="1" ht="22.95" customHeight="1" x14ac:dyDescent="0.25">
      <c r="B15" s="2" t="s">
        <v>23</v>
      </c>
      <c r="E15" s="4"/>
      <c r="F15" s="8" t="s">
        <v>24</v>
      </c>
      <c r="G15" s="2">
        <v>1230000</v>
      </c>
    </row>
    <row r="16" spans="2:8" s="2" customFormat="1" ht="22.95" customHeight="1" x14ac:dyDescent="0.25">
      <c r="B16" s="2" t="s">
        <v>25</v>
      </c>
      <c r="C16" s="7">
        <v>-200000</v>
      </c>
      <c r="D16" s="2">
        <f>-C16*-1</f>
        <v>-200000</v>
      </c>
      <c r="E16" s="4"/>
      <c r="F16" s="8" t="s">
        <v>26</v>
      </c>
      <c r="G16" s="2">
        <v>600000</v>
      </c>
    </row>
    <row r="17" spans="2:11" s="2" customFormat="1" ht="22.95" customHeight="1" x14ac:dyDescent="0.3">
      <c r="B17" s="3" t="s">
        <v>27</v>
      </c>
      <c r="E17" s="4"/>
      <c r="F17" s="8" t="s">
        <v>28</v>
      </c>
      <c r="G17" s="7">
        <v>80000</v>
      </c>
      <c r="H17" s="2">
        <f>G15+G16+G17</f>
        <v>1910000</v>
      </c>
    </row>
    <row r="18" spans="2:11" s="2" customFormat="1" ht="22.95" customHeight="1" thickBot="1" x14ac:dyDescent="0.35">
      <c r="B18" s="2" t="s">
        <v>29</v>
      </c>
      <c r="C18" s="2">
        <v>800000</v>
      </c>
      <c r="E18" s="4"/>
      <c r="F18" s="9"/>
      <c r="G18" s="10" t="s">
        <v>30</v>
      </c>
      <c r="H18" s="10">
        <f>H17-H13</f>
        <v>276643</v>
      </c>
      <c r="I18" s="11">
        <v>276640</v>
      </c>
      <c r="J18" s="2">
        <v>38610</v>
      </c>
      <c r="K18" s="2">
        <f>I18-J18</f>
        <v>238030</v>
      </c>
    </row>
    <row r="19" spans="2:11" s="2" customFormat="1" ht="22.95" customHeight="1" thickTop="1" x14ac:dyDescent="0.3">
      <c r="B19" s="2" t="s">
        <v>31</v>
      </c>
      <c r="C19" s="7">
        <v>9000</v>
      </c>
      <c r="D19" s="2">
        <f>C18+C19</f>
        <v>809000</v>
      </c>
      <c r="E19" s="4"/>
      <c r="F19" s="1" t="s">
        <v>32</v>
      </c>
    </row>
    <row r="20" spans="2:11" s="2" customFormat="1" ht="22.95" customHeight="1" x14ac:dyDescent="0.3">
      <c r="C20" s="12" t="s">
        <v>33</v>
      </c>
      <c r="D20" s="13">
        <f>SUM(D2:D19)</f>
        <v>5618200</v>
      </c>
      <c r="E20" s="4"/>
      <c r="F20" s="8" t="s">
        <v>34</v>
      </c>
      <c r="G20" s="2">
        <v>665000</v>
      </c>
    </row>
    <row r="21" spans="2:11" s="2" customFormat="1" ht="22.95" customHeight="1" x14ac:dyDescent="0.25">
      <c r="B21" s="14" t="s">
        <v>35</v>
      </c>
      <c r="E21" s="4"/>
      <c r="F21" s="8" t="s">
        <v>36</v>
      </c>
      <c r="G21" s="2">
        <v>45000</v>
      </c>
    </row>
    <row r="22" spans="2:11" s="2" customFormat="1" ht="22.95" customHeight="1" x14ac:dyDescent="0.25">
      <c r="B22" s="15" t="s">
        <v>37</v>
      </c>
      <c r="C22" s="2">
        <v>150000</v>
      </c>
      <c r="E22" s="4"/>
      <c r="F22" s="8" t="s">
        <v>38</v>
      </c>
      <c r="G22" s="7">
        <v>42510</v>
      </c>
    </row>
    <row r="23" spans="2:11" s="2" customFormat="1" ht="22.95" customHeight="1" x14ac:dyDescent="0.25">
      <c r="B23" s="8" t="s">
        <v>39</v>
      </c>
      <c r="C23" s="2">
        <v>75000</v>
      </c>
      <c r="E23" s="4"/>
      <c r="F23" s="8"/>
      <c r="G23" s="2">
        <f>SUM(G20:G22)</f>
        <v>752510</v>
      </c>
    </row>
    <row r="24" spans="2:11" s="2" customFormat="1" ht="22.95" customHeight="1" x14ac:dyDescent="0.25">
      <c r="B24" s="8" t="s">
        <v>40</v>
      </c>
      <c r="C24" s="7">
        <v>9000</v>
      </c>
      <c r="D24" s="2">
        <f>C22+C23+C24</f>
        <v>234000</v>
      </c>
      <c r="E24" s="4"/>
      <c r="F24" s="8" t="s">
        <v>41</v>
      </c>
      <c r="G24" s="16">
        <v>3050</v>
      </c>
    </row>
    <row r="25" spans="2:11" s="2" customFormat="1" ht="22.95" customHeight="1" thickBot="1" x14ac:dyDescent="0.35">
      <c r="C25" s="12" t="s">
        <v>2</v>
      </c>
      <c r="D25" s="17">
        <f>D20-D24</f>
        <v>5384200</v>
      </c>
      <c r="E25" s="4"/>
      <c r="G25" s="18">
        <f>G23-G24</f>
        <v>749460</v>
      </c>
    </row>
    <row r="26" spans="2:11" s="2" customFormat="1" ht="22.95" customHeight="1" thickTop="1" x14ac:dyDescent="0.25"/>
    <row r="27" spans="2:11" ht="22.95" customHeight="1" x14ac:dyDescent="0.25">
      <c r="B27" s="19" t="s">
        <v>42</v>
      </c>
      <c r="C27" s="20"/>
      <c r="D27" s="20"/>
      <c r="E27" s="20"/>
      <c r="F27" s="20"/>
      <c r="G27" s="21"/>
      <c r="H27" s="22"/>
    </row>
    <row r="28" spans="2:11" ht="22.95" customHeight="1" x14ac:dyDescent="0.25">
      <c r="B28" s="20" t="s">
        <v>43</v>
      </c>
      <c r="C28" s="20"/>
      <c r="D28" s="20"/>
      <c r="E28" s="23">
        <f>+H13</f>
        <v>1633357</v>
      </c>
      <c r="F28" s="24"/>
      <c r="G28" s="25"/>
      <c r="H28" s="22"/>
    </row>
    <row r="29" spans="2:11" ht="22.95" customHeight="1" x14ac:dyDescent="0.25">
      <c r="B29" s="20" t="s">
        <v>44</v>
      </c>
      <c r="C29" s="20"/>
      <c r="D29" s="20"/>
      <c r="E29" s="23">
        <f>+G16+G17</f>
        <v>680000</v>
      </c>
      <c r="F29" s="24"/>
      <c r="G29" s="25"/>
      <c r="H29" s="22"/>
    </row>
    <row r="30" spans="2:11" ht="22.95" customHeight="1" thickBot="1" x14ac:dyDescent="0.3">
      <c r="B30" s="20" t="s">
        <v>45</v>
      </c>
      <c r="C30" s="20"/>
      <c r="D30" s="20"/>
      <c r="E30" s="26">
        <f>E28-E29</f>
        <v>953357</v>
      </c>
      <c r="F30" s="24"/>
      <c r="G30" s="25"/>
      <c r="H30" s="22"/>
    </row>
    <row r="31" spans="2:11" ht="22.95" customHeight="1" thickTop="1" x14ac:dyDescent="0.25">
      <c r="B31" s="24"/>
      <c r="C31" s="20"/>
      <c r="D31" s="20"/>
      <c r="E31" s="23">
        <f>+E30</f>
        <v>953357</v>
      </c>
      <c r="F31" s="24"/>
      <c r="G31" s="27"/>
      <c r="H31" s="24"/>
    </row>
    <row r="32" spans="2:11" ht="22.95" customHeight="1" x14ac:dyDescent="0.25">
      <c r="B32" s="28" t="s">
        <v>46</v>
      </c>
      <c r="C32" s="28" t="s">
        <v>47</v>
      </c>
      <c r="D32" s="28" t="s">
        <v>48</v>
      </c>
      <c r="E32" s="28" t="s">
        <v>49</v>
      </c>
      <c r="F32" s="29" t="s">
        <v>50</v>
      </c>
      <c r="G32" s="30" t="s">
        <v>51</v>
      </c>
      <c r="H32" s="28" t="s">
        <v>52</v>
      </c>
    </row>
    <row r="33" spans="2:8" ht="22.95" customHeight="1" x14ac:dyDescent="0.25">
      <c r="B33" s="31"/>
      <c r="C33" s="32"/>
      <c r="D33" s="31">
        <v>43997</v>
      </c>
      <c r="E33" s="25">
        <f>ROUND(E31*0.15,0)</f>
        <v>143004</v>
      </c>
      <c r="F33" s="25">
        <f>ROUNDDOWN(+E33,-2)</f>
        <v>143000</v>
      </c>
      <c r="G33" s="25">
        <f>(F33-C33)</f>
        <v>143000</v>
      </c>
      <c r="H33" s="33">
        <f>IF(G33&gt;0,G33*0.12/12*3,0)</f>
        <v>4290</v>
      </c>
    </row>
    <row r="34" spans="2:8" ht="22.95" customHeight="1" x14ac:dyDescent="0.25">
      <c r="B34" s="24"/>
      <c r="C34" s="32"/>
      <c r="D34" s="31">
        <v>44089</v>
      </c>
      <c r="E34" s="25">
        <f>ROUND(E31*0.45,0)</f>
        <v>429011</v>
      </c>
      <c r="F34" s="25">
        <f>ROUNDDOWN(+E34,-2)</f>
        <v>429000</v>
      </c>
      <c r="G34" s="25">
        <f>(F34-C34-C33)</f>
        <v>429000</v>
      </c>
      <c r="H34" s="33">
        <f>IF(G34&gt;0,G34*0.12/12*3,0)</f>
        <v>12870</v>
      </c>
    </row>
    <row r="35" spans="2:8" ht="22.95" customHeight="1" x14ac:dyDescent="0.25">
      <c r="B35" s="31"/>
      <c r="C35" s="32"/>
      <c r="D35" s="31">
        <v>44180</v>
      </c>
      <c r="E35" s="25">
        <f>ROUND(E31*0.75,0)</f>
        <v>715018</v>
      </c>
      <c r="F35" s="25">
        <f>ROUNDDOWN(+E35,-2)</f>
        <v>715000</v>
      </c>
      <c r="G35" s="25">
        <f>(F35-(C33+C34+C35))</f>
        <v>715000</v>
      </c>
      <c r="H35" s="33">
        <f>IF(G35&gt;0,G35*0.12/12*3,0)</f>
        <v>21450</v>
      </c>
    </row>
    <row r="36" spans="2:8" ht="22.95" customHeight="1" x14ac:dyDescent="0.25">
      <c r="B36" s="31">
        <v>44256</v>
      </c>
      <c r="C36" s="32">
        <v>1230000</v>
      </c>
      <c r="D36" s="31">
        <v>44270</v>
      </c>
      <c r="E36" s="25">
        <f>+E31</f>
        <v>953357</v>
      </c>
      <c r="F36" s="25">
        <f>ROUNDDOWN(+E36,-2)</f>
        <v>953300</v>
      </c>
      <c r="G36" s="25"/>
      <c r="H36" s="33"/>
    </row>
    <row r="37" spans="2:8" ht="22.95" customHeight="1" x14ac:dyDescent="0.25">
      <c r="B37" s="31"/>
      <c r="C37" s="32"/>
      <c r="D37" s="31">
        <v>44286</v>
      </c>
      <c r="E37" s="24"/>
      <c r="F37" s="34"/>
      <c r="G37" s="35"/>
      <c r="H37" s="36"/>
    </row>
    <row r="38" spans="2:8" ht="22.95" customHeight="1" thickBot="1" x14ac:dyDescent="0.3">
      <c r="B38" s="20"/>
      <c r="C38" s="37">
        <v>20000</v>
      </c>
      <c r="D38" s="20"/>
      <c r="E38" s="20"/>
      <c r="F38" s="20"/>
      <c r="G38" s="20"/>
      <c r="H38" s="38">
        <f>SUM(H33:H37)</f>
        <v>38610</v>
      </c>
    </row>
    <row r="39" spans="2:8" ht="22.95" customHeight="1" thickTop="1" x14ac:dyDescent="0.25">
      <c r="B39" s="39"/>
      <c r="C39" s="39"/>
      <c r="D39" s="39"/>
      <c r="E39" s="39"/>
      <c r="F39" s="39"/>
      <c r="G39" s="39"/>
      <c r="H39" s="39"/>
    </row>
  </sheetData>
  <pageMargins left="0.7" right="0.7" top="0.75" bottom="0.75" header="0.3" footer="0.3"/>
  <pageSetup paperSize="9" scale="5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Exam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Tax Doctor</dc:creator>
  <cp:lastModifiedBy>Tax Doctor</cp:lastModifiedBy>
  <dcterms:created xsi:type="dcterms:W3CDTF">2021-12-03T20:46:03Z</dcterms:created>
  <dcterms:modified xsi:type="dcterms:W3CDTF">2021-12-03T20:46:29Z</dcterms:modified>
</cp:coreProperties>
</file>